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qtcoffice-my.sharepoint.com/personal/vstocke_qtcinc_com/Documents/Desktop/"/>
    </mc:Choice>
  </mc:AlternateContent>
  <xr:revisionPtr revIDLastSave="0" documentId="8_{E7451873-D9D2-49C7-9EB0-05CA523D5122}" xr6:coauthVersionLast="47" xr6:coauthVersionMax="47" xr10:uidLastSave="{00000000-0000-0000-0000-000000000000}"/>
  <bookViews>
    <workbookView xWindow="-120" yWindow="-120" windowWidth="30960" windowHeight="16800" tabRatio="674" xr2:uid="{00000000-000D-0000-FFFF-FFFF00000000}"/>
  </bookViews>
  <sheets>
    <sheet name="Epoxy &amp; Weight Calculator" sheetId="20" r:id="rId1"/>
    <sheet name="Lists" sheetId="11" r:id="rId2"/>
  </sheets>
  <definedNames>
    <definedName name="EntryList">OFFSET(#REF!,0,0,COUNTA(#REF!),1)</definedName>
    <definedName name="_xlnm.Print_Area" localSheetId="0">'Epoxy &amp; Weight Calculator'!$A$1:$O$11</definedName>
    <definedName name="_xlnm.Print_Area" localSheetId="1">Lists!$A$1:$E$46</definedName>
    <definedName name="PurchasedItems">#REF!</definedName>
    <definedName name="WeightsDB">OFFSET(#REF!,0,0,COUNTA(#REF!),27)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20" l="1"/>
  <c r="S21" i="20" l="1"/>
  <c r="S20" i="20"/>
  <c r="S19" i="20"/>
  <c r="S18" i="20"/>
  <c r="S17" i="20"/>
  <c r="S16" i="20"/>
  <c r="S15" i="20"/>
  <c r="S14" i="20"/>
  <c r="S13" i="20"/>
  <c r="S12" i="20"/>
  <c r="S11" i="20"/>
  <c r="S10" i="20"/>
  <c r="S9" i="20"/>
  <c r="S8" i="20"/>
  <c r="I62" i="20" l="1"/>
  <c r="I61" i="20"/>
  <c r="I60" i="20"/>
  <c r="I59" i="20"/>
  <c r="I58" i="20"/>
  <c r="I57" i="20"/>
  <c r="I56" i="20"/>
  <c r="I55" i="20"/>
  <c r="I54" i="20"/>
  <c r="I53" i="20"/>
  <c r="I46" i="20"/>
  <c r="K46" i="20" s="1"/>
  <c r="I45" i="20"/>
  <c r="K45" i="20" s="1"/>
  <c r="I44" i="20"/>
  <c r="K44" i="20" s="1"/>
  <c r="I43" i="20"/>
  <c r="K43" i="20" s="1"/>
  <c r="I42" i="20"/>
  <c r="K42" i="20" s="1"/>
  <c r="I41" i="20"/>
  <c r="K41" i="20" s="1"/>
  <c r="I40" i="20"/>
  <c r="K40" i="20" s="1"/>
  <c r="I39" i="20"/>
  <c r="K39" i="20" s="1"/>
  <c r="I38" i="20"/>
  <c r="K38" i="20" s="1"/>
  <c r="M37" i="20"/>
  <c r="I27" i="20"/>
  <c r="K27" i="20" s="1"/>
  <c r="I26" i="20"/>
  <c r="J26" i="20" s="1"/>
  <c r="I25" i="20"/>
  <c r="J25" i="20" s="1"/>
  <c r="I24" i="20"/>
  <c r="K24" i="20" s="1"/>
  <c r="M24" i="20" s="1"/>
  <c r="O24" i="20" s="1"/>
  <c r="I23" i="20"/>
  <c r="K23" i="20" s="1"/>
  <c r="I22" i="20"/>
  <c r="J22" i="20" s="1"/>
  <c r="I21" i="20"/>
  <c r="J21" i="20" s="1"/>
  <c r="I20" i="20"/>
  <c r="K20" i="20" s="1"/>
  <c r="M20" i="20" s="1"/>
  <c r="O20" i="20" s="1"/>
  <c r="I19" i="20"/>
  <c r="K19" i="20" s="1"/>
  <c r="I18" i="20"/>
  <c r="J18" i="20" s="1"/>
  <c r="I17" i="20"/>
  <c r="J17" i="20" s="1"/>
  <c r="I16" i="20"/>
  <c r="K16" i="20" s="1"/>
  <c r="M16" i="20" s="1"/>
  <c r="O16" i="20" s="1"/>
  <c r="E8" i="20"/>
  <c r="H8" i="20" s="1"/>
  <c r="I9" i="20"/>
  <c r="K26" i="20" l="1"/>
  <c r="L26" i="20" s="1"/>
  <c r="M43" i="20"/>
  <c r="O43" i="20" s="1"/>
  <c r="K22" i="20"/>
  <c r="L22" i="20" s="1"/>
  <c r="K18" i="20"/>
  <c r="L18" i="20" s="1"/>
  <c r="J16" i="20"/>
  <c r="J24" i="20"/>
  <c r="M44" i="20"/>
  <c r="O44" i="20" s="1"/>
  <c r="J20" i="20"/>
  <c r="M38" i="20"/>
  <c r="O38" i="20" s="1"/>
  <c r="M45" i="20"/>
  <c r="O45" i="20" s="1"/>
  <c r="M46" i="20"/>
  <c r="O46" i="20" s="1"/>
  <c r="M39" i="20"/>
  <c r="O39" i="20" s="1"/>
  <c r="M40" i="20"/>
  <c r="O40" i="20" s="1"/>
  <c r="M41" i="20"/>
  <c r="O41" i="20" s="1"/>
  <c r="M42" i="20"/>
  <c r="O42" i="20" s="1"/>
  <c r="H7" i="20"/>
  <c r="I7" i="20"/>
  <c r="I8" i="20"/>
  <c r="H9" i="20"/>
  <c r="L19" i="20"/>
  <c r="M19" i="20"/>
  <c r="O19" i="20" s="1"/>
  <c r="M23" i="20"/>
  <c r="O23" i="20" s="1"/>
  <c r="L23" i="20"/>
  <c r="M27" i="20"/>
  <c r="O27" i="20" s="1"/>
  <c r="L27" i="20"/>
  <c r="K17" i="20"/>
  <c r="K21" i="20"/>
  <c r="M22" i="20"/>
  <c r="O22" i="20" s="1"/>
  <c r="K25" i="20"/>
  <c r="M26" i="20"/>
  <c r="O26" i="20" s="1"/>
  <c r="L16" i="20"/>
  <c r="J19" i="20"/>
  <c r="L20" i="20"/>
  <c r="J23" i="20"/>
  <c r="L24" i="20"/>
  <c r="J27" i="20"/>
  <c r="M18" i="20" l="1"/>
  <c r="O18" i="20" s="1"/>
  <c r="M21" i="20"/>
  <c r="O21" i="20" s="1"/>
  <c r="L21" i="20"/>
  <c r="M25" i="20"/>
  <c r="O25" i="20" s="1"/>
  <c r="L25" i="20"/>
  <c r="M17" i="20"/>
  <c r="O17" i="20" s="1"/>
  <c r="L17" i="20"/>
  <c r="O28" i="20" l="1"/>
  <c r="E39" i="11" l="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</calcChain>
</file>

<file path=xl/sharedStrings.xml><?xml version="1.0" encoding="utf-8"?>
<sst xmlns="http://schemas.openxmlformats.org/spreadsheetml/2006/main" count="199" uniqueCount="125">
  <si>
    <t>Bar Sized Angles</t>
  </si>
  <si>
    <t>Wide Flange Beams</t>
  </si>
  <si>
    <t>Size</t>
  </si>
  <si>
    <t>W</t>
  </si>
  <si>
    <t>Plate Products</t>
  </si>
  <si>
    <t>Thickness</t>
  </si>
  <si>
    <t>Width</t>
  </si>
  <si>
    <t>OT</t>
  </si>
  <si>
    <t>Structural Channels</t>
  </si>
  <si>
    <t>PDM Catalog Name</t>
  </si>
  <si>
    <t>Structural Angles</t>
  </si>
  <si>
    <t>Ornamental Tubing</t>
  </si>
  <si>
    <t>Square Structural Tubing</t>
  </si>
  <si>
    <t>Rectangular Structural Tubing</t>
  </si>
  <si>
    <t># of Dim</t>
  </si>
  <si>
    <t>Extra Strong Pipe</t>
  </si>
  <si>
    <t>Double Extra Strong Pipe</t>
  </si>
  <si>
    <t>Code</t>
  </si>
  <si>
    <t>Length</t>
  </si>
  <si>
    <t>21-24</t>
  </si>
  <si>
    <t>PDM Catalog Page(s)</t>
  </si>
  <si>
    <t>PDM Catalog Section</t>
  </si>
  <si>
    <t>Structural Shapes</t>
  </si>
  <si>
    <t>44-46</t>
  </si>
  <si>
    <t>Bar Shapes</t>
  </si>
  <si>
    <t>11-12</t>
  </si>
  <si>
    <t>16-18</t>
  </si>
  <si>
    <t>Tubing Products</t>
  </si>
  <si>
    <t>30-32</t>
  </si>
  <si>
    <t>Pipe Products</t>
  </si>
  <si>
    <t>Steel Input Reference</t>
  </si>
  <si>
    <t>Sample Input</t>
  </si>
  <si>
    <t>Notes</t>
  </si>
  <si>
    <t>MC</t>
  </si>
  <si>
    <t>Misc. Structural Channels</t>
  </si>
  <si>
    <t>HR Carbon Bars</t>
  </si>
  <si>
    <t>61-64</t>
  </si>
  <si>
    <t>Fraction</t>
  </si>
  <si>
    <t>Decimal</t>
  </si>
  <si>
    <t>PL</t>
  </si>
  <si>
    <t>PL1-1/8</t>
  </si>
  <si>
    <t>Dashes are used in a fractions to separate the whole number</t>
  </si>
  <si>
    <t xml:space="preserve">     from the fraction portion of the number (e.g., 1-1/2).</t>
  </si>
  <si>
    <t>Decimals less than 1 are entered without a leading zero (i.e., .12)</t>
  </si>
  <si>
    <t>Date</t>
  </si>
  <si>
    <t>Common fractions that Excel treats as dates</t>
  </si>
  <si>
    <t>Total</t>
  </si>
  <si>
    <t>RE</t>
  </si>
  <si>
    <t>Type of Material</t>
  </si>
  <si>
    <t>RE#5</t>
  </si>
  <si>
    <t>HR</t>
  </si>
  <si>
    <t>Sheet Products</t>
  </si>
  <si>
    <t>HR14</t>
  </si>
  <si>
    <t>Misc</t>
  </si>
  <si>
    <t>n/a</t>
  </si>
  <si>
    <t>L</t>
  </si>
  <si>
    <t>L2-1/2x2-1/2x3/8</t>
  </si>
  <si>
    <t>C3x3.5</t>
  </si>
  <si>
    <t>C</t>
  </si>
  <si>
    <t>XXP</t>
  </si>
  <si>
    <t>XXP1-1/4</t>
  </si>
  <si>
    <t>XP</t>
  </si>
  <si>
    <t>XP2-1/2</t>
  </si>
  <si>
    <t>OT1/2x1/2x.049</t>
  </si>
  <si>
    <t>P</t>
  </si>
  <si>
    <t>P1/4</t>
  </si>
  <si>
    <t>HSS2-1/2x1-1/2x.188</t>
  </si>
  <si>
    <t>HSS</t>
  </si>
  <si>
    <t>FB</t>
  </si>
  <si>
    <t>FB1/4x3-1/4</t>
  </si>
  <si>
    <t>MC8x18.7</t>
  </si>
  <si>
    <t>Hot Rolled Strip (Bar)</t>
  </si>
  <si>
    <t>Hot Rolled Sheet</t>
  </si>
  <si>
    <t>Pipe Dimensions</t>
  </si>
  <si>
    <t>Concrete Reinforcing Bars</t>
  </si>
  <si>
    <t>Miscellaneous</t>
  </si>
  <si>
    <t>The letter "x" is used between dimensions.</t>
  </si>
  <si>
    <t>W12x26</t>
  </si>
  <si>
    <t>Round H.R.E.W. Tubing (A513 T1)</t>
  </si>
  <si>
    <t>RT</t>
  </si>
  <si>
    <t>UM Plates</t>
  </si>
  <si>
    <t>UP</t>
  </si>
  <si>
    <t>UP3/8x12</t>
  </si>
  <si>
    <t>RT2-1/2x.065</t>
  </si>
  <si>
    <r>
      <rPr>
        <sz val="36"/>
        <rFont val="Arial MT"/>
      </rPr>
      <t>Epoxy &amp; Weight Calculator</t>
    </r>
    <r>
      <rPr>
        <sz val="18"/>
        <rFont val="Arial MT"/>
      </rPr>
      <t xml:space="preserve">
</t>
    </r>
    <r>
      <rPr>
        <b/>
        <sz val="12"/>
        <color rgb="FFFF0000"/>
        <rFont val="Arial MT"/>
      </rPr>
      <t>(Input all values in inches)</t>
    </r>
  </si>
  <si>
    <t>Epoxy Calculator</t>
  </si>
  <si>
    <t>Epoxy Required (in ml)</t>
  </si>
  <si>
    <t>Tube Size</t>
  </si>
  <si>
    <t>Total Tubes</t>
  </si>
  <si>
    <t>Per Hole</t>
  </si>
  <si>
    <t>Total Cost</t>
  </si>
  <si>
    <t>Rod size</t>
  </si>
  <si>
    <t xml:space="preserve"> Per Hole</t>
  </si>
  <si>
    <t xml:space="preserve">330 ml </t>
  </si>
  <si>
    <t>Hole size</t>
  </si>
  <si>
    <t xml:space="preserve">500 ml </t>
  </si>
  <si>
    <t>Hole depth</t>
  </si>
  <si>
    <t xml:space="preserve">1400 ml </t>
  </si>
  <si>
    <t># of holes</t>
  </si>
  <si>
    <t>Plate Steel Calculator</t>
  </si>
  <si>
    <t>Item number</t>
  </si>
  <si>
    <t>Name of item</t>
  </si>
  <si>
    <t>Qnty.</t>
  </si>
  <si>
    <t>Volume each</t>
  </si>
  <si>
    <t>Weight/item  (lbs/in^3)</t>
  </si>
  <si>
    <t>Cost/item</t>
  </si>
  <si>
    <t>Cost Unit</t>
  </si>
  <si>
    <t>in^3</t>
  </si>
  <si>
    <t>ft^3</t>
  </si>
  <si>
    <t>(lbs/in^3)</t>
  </si>
  <si>
    <t>$/lbs</t>
  </si>
  <si>
    <t>Round tubing</t>
  </si>
  <si>
    <t>Type of</t>
  </si>
  <si>
    <t>Total cost of item</t>
  </si>
  <si>
    <t>OD</t>
  </si>
  <si>
    <t>Material</t>
  </si>
  <si>
    <t>Square tubing</t>
  </si>
  <si>
    <t>Volume</t>
  </si>
  <si>
    <t>Beams</t>
  </si>
  <si>
    <t>columns</t>
  </si>
  <si>
    <t>clips</t>
  </si>
  <si>
    <t>plates</t>
  </si>
  <si>
    <t>angles</t>
  </si>
  <si>
    <t>cap and column</t>
  </si>
  <si>
    <t>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</si>
</sst>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6" formatCode="#.00"/>
    <numFmt numFmtId="167" formatCode="#.000"/>
    <numFmt numFmtId="168" formatCode="#.0000"/>
    <numFmt numFmtId="169" formatCode="#.0"/>
    <numFmt numFmtId="170" formatCode="#"/>
    <numFmt numFmtId="173" formatCode="&quot;$&quot;#,##0.00"/>
  </numFmts>
  <fonts count="9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8"/>
      <name val="Arial MT"/>
    </font>
    <font>
      <sz val="36"/>
      <name val="Arial MT"/>
    </font>
    <font>
      <b/>
      <sz val="12"/>
      <color rgb="FFFF0000"/>
      <name val="Arial MT"/>
    </font>
    <font>
      <b/>
      <sz val="12"/>
      <name val="Arial MT"/>
    </font>
    <font>
      <b/>
      <sz val="24"/>
      <name val="Arial MT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117">
    <xf numFmtId="0" fontId="0" fillId="0" borderId="0" xfId="0"/>
    <xf numFmtId="13" fontId="0" fillId="0" borderId="0" xfId="0" applyNumberFormat="1"/>
    <xf numFmtId="0" fontId="1" fillId="0" borderId="0" xfId="0" applyFont="1"/>
    <xf numFmtId="16" fontId="0" fillId="0" borderId="0" xfId="0" applyNumberFormat="1"/>
    <xf numFmtId="0" fontId="0" fillId="0" borderId="0" xfId="0" quotePrefix="1"/>
    <xf numFmtId="16" fontId="0" fillId="0" borderId="0" xfId="0" quotePrefix="1" applyNumberFormat="1"/>
    <xf numFmtId="0" fontId="1" fillId="2" borderId="1" xfId="0" applyFont="1" applyFill="1" applyBorder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quotePrefix="1" applyAlignment="1">
      <alignment horizontal="left"/>
    </xf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0" xfId="0" applyFill="1" applyBorder="1"/>
    <xf numFmtId="0" fontId="0" fillId="2" borderId="12" xfId="0" applyFill="1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13" fontId="0" fillId="2" borderId="13" xfId="0" applyNumberFormat="1" applyFill="1" applyBorder="1"/>
    <xf numFmtId="167" fontId="0" fillId="2" borderId="14" xfId="0" applyNumberFormat="1" applyFill="1" applyBorder="1"/>
    <xf numFmtId="13" fontId="0" fillId="0" borderId="13" xfId="0" applyNumberFormat="1" applyBorder="1"/>
    <xf numFmtId="168" fontId="0" fillId="0" borderId="14" xfId="0" applyNumberFormat="1" applyBorder="1"/>
    <xf numFmtId="166" fontId="0" fillId="2" borderId="14" xfId="0" applyNumberFormat="1" applyFill="1" applyBorder="1"/>
    <xf numFmtId="169" fontId="0" fillId="2" borderId="14" xfId="0" applyNumberFormat="1" applyFill="1" applyBorder="1"/>
    <xf numFmtId="13" fontId="0" fillId="0" borderId="15" xfId="0" applyNumberFormat="1" applyBorder="1"/>
    <xf numFmtId="168" fontId="0" fillId="0" borderId="16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34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26" xfId="0" applyBorder="1"/>
    <xf numFmtId="0" fontId="0" fillId="0" borderId="4" xfId="0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4" xfId="0" applyBorder="1" applyAlignment="1">
      <alignment horizontal="right"/>
    </xf>
    <xf numFmtId="2" fontId="0" fillId="0" borderId="5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0" fillId="0" borderId="6" xfId="0" applyBorder="1"/>
    <xf numFmtId="0" fontId="0" fillId="0" borderId="28" xfId="0" applyBorder="1"/>
    <xf numFmtId="0" fontId="0" fillId="0" borderId="7" xfId="0" applyBorder="1" applyAlignment="1">
      <alignment horizontal="right"/>
    </xf>
    <xf numFmtId="0" fontId="0" fillId="0" borderId="25" xfId="0" applyBorder="1" applyAlignment="1">
      <alignment horizontal="center"/>
    </xf>
    <xf numFmtId="0" fontId="6" fillId="3" borderId="11" xfId="0" applyFont="1" applyFill="1" applyBorder="1" applyAlignment="1">
      <alignment wrapText="1"/>
    </xf>
    <xf numFmtId="0" fontId="6" fillId="3" borderId="11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/>
    <xf numFmtId="0" fontId="6" fillId="3" borderId="9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/>
    </xf>
    <xf numFmtId="173" fontId="0" fillId="0" borderId="39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173" fontId="0" fillId="0" borderId="42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173" fontId="0" fillId="0" borderId="18" xfId="0" applyNumberFormat="1" applyBorder="1" applyAlignment="1">
      <alignment horizontal="center"/>
    </xf>
    <xf numFmtId="173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center"/>
    </xf>
    <xf numFmtId="4" fontId="0" fillId="0" borderId="0" xfId="0" applyNumberFormat="1"/>
    <xf numFmtId="0" fontId="0" fillId="0" borderId="15" xfId="0" applyBorder="1" applyAlignment="1">
      <alignment horizontal="center"/>
    </xf>
    <xf numFmtId="2" fontId="0" fillId="5" borderId="27" xfId="0" applyNumberFormat="1" applyFill="1" applyBorder="1" applyAlignment="1">
      <alignment horizontal="center"/>
    </xf>
    <xf numFmtId="2" fontId="0" fillId="5" borderId="19" xfId="0" applyNumberFormat="1" applyFill="1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12" fontId="0" fillId="0" borderId="33" xfId="0" applyNumberFormat="1" applyBorder="1" applyAlignment="1">
      <alignment horizontal="center"/>
    </xf>
    <xf numFmtId="12" fontId="0" fillId="0" borderId="2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6" fillId="3" borderId="18" xfId="0" applyFont="1" applyFill="1" applyBorder="1" applyAlignment="1">
      <alignment horizontal="center" wrapText="1"/>
    </xf>
    <xf numFmtId="0" fontId="0" fillId="0" borderId="38" xfId="0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6" xfId="0" applyFont="1" applyFill="1" applyBorder="1" applyAlignment="1">
      <alignment horizontal="center" wrapText="1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5000000}"/>
  </cellStyles>
  <dxfs count="0"/>
  <tableStyles count="0" defaultTableStyle="TableStyleMedium9" defaultPivotStyle="PivotStyleLight16"/>
  <colors>
    <mruColors>
      <color rgb="FFCCFF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62"/>
  <sheetViews>
    <sheetView tabSelected="1" workbookViewId="0">
      <selection activeCell="T34" sqref="T34"/>
    </sheetView>
  </sheetViews>
  <sheetFormatPr defaultRowHeight="15"/>
  <cols>
    <col min="1" max="1" width="14.85546875" customWidth="1"/>
    <col min="2" max="2" width="18.85546875" bestFit="1" customWidth="1"/>
    <col min="4" max="4" width="13.28515625" customWidth="1"/>
    <col min="5" max="5" width="14.140625" bestFit="1" customWidth="1"/>
    <col min="6" max="6" width="11.85546875" customWidth="1"/>
    <col min="7" max="7" width="12" customWidth="1"/>
    <col min="8" max="8" width="12.7109375" customWidth="1"/>
    <col min="9" max="9" width="14" customWidth="1"/>
    <col min="10" max="10" width="13" customWidth="1"/>
    <col min="11" max="11" width="18.28515625" customWidth="1"/>
    <col min="12" max="12" width="14.7109375" bestFit="1" customWidth="1"/>
    <col min="14" max="14" width="10.28515625" customWidth="1"/>
  </cols>
  <sheetData>
    <row r="1" spans="1:19" ht="15" customHeight="1">
      <c r="A1" s="92" t="s">
        <v>84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4"/>
    </row>
    <row r="2" spans="1:19" ht="15" customHeight="1">
      <c r="A2" s="95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7"/>
    </row>
    <row r="3" spans="1:19" ht="15" customHeight="1">
      <c r="A3" s="95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7"/>
    </row>
    <row r="4" spans="1:19" ht="15" customHeight="1" thickBot="1">
      <c r="A4" s="98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</row>
    <row r="5" spans="1:19" ht="15.75" thickBot="1">
      <c r="A5" s="75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76"/>
    </row>
    <row r="6" spans="1:19" ht="16.5" thickBot="1">
      <c r="A6" s="101" t="s">
        <v>85</v>
      </c>
      <c r="B6" s="102"/>
      <c r="C6" s="29"/>
      <c r="D6" s="103" t="s">
        <v>86</v>
      </c>
      <c r="E6" s="104"/>
      <c r="F6" s="29"/>
      <c r="G6" s="30" t="s">
        <v>87</v>
      </c>
      <c r="H6" s="30" t="s">
        <v>88</v>
      </c>
      <c r="I6" s="31" t="s">
        <v>89</v>
      </c>
      <c r="J6" s="31" t="s">
        <v>90</v>
      </c>
      <c r="K6" s="29" t="s">
        <v>124</v>
      </c>
      <c r="L6" s="29"/>
      <c r="M6" s="29"/>
      <c r="N6" s="29"/>
      <c r="O6" s="76"/>
      <c r="R6" s="16"/>
      <c r="S6" s="17"/>
    </row>
    <row r="7" spans="1:19" ht="15.75" thickBot="1">
      <c r="A7" s="32" t="s">
        <v>91</v>
      </c>
      <c r="B7" s="79">
        <v>1.75</v>
      </c>
      <c r="C7" s="29"/>
      <c r="D7" s="33" t="s">
        <v>92</v>
      </c>
      <c r="E7" s="34">
        <f>((((0.7854*B8^2)-(0.7854*B7^2))*B9*B10)/0.061024)*2.05/(B10)</f>
        <v>1632.5229622771365</v>
      </c>
      <c r="F7" s="28"/>
      <c r="G7" s="33" t="s">
        <v>93</v>
      </c>
      <c r="H7" s="35">
        <f>E8/330</f>
        <v>9.8940785592553731</v>
      </c>
      <c r="I7" s="36">
        <f>E7/330</f>
        <v>4.9470392796276865</v>
      </c>
      <c r="J7" s="37"/>
      <c r="K7" s="29">
        <v>11.1585</v>
      </c>
      <c r="L7" s="29"/>
      <c r="M7" s="29"/>
      <c r="N7" s="29"/>
      <c r="O7" s="76"/>
      <c r="R7" s="18" t="s">
        <v>37</v>
      </c>
      <c r="S7" s="19" t="s">
        <v>38</v>
      </c>
    </row>
    <row r="8" spans="1:19" ht="15.75" thickBot="1">
      <c r="A8" s="38" t="s">
        <v>94</v>
      </c>
      <c r="B8" s="80">
        <v>2</v>
      </c>
      <c r="C8" s="29"/>
      <c r="D8" s="40" t="s">
        <v>46</v>
      </c>
      <c r="E8" s="41">
        <f>((((0.7854*B8^2)-(0.7854*B7^2))*B9*B10)/0.061024)*2.05</f>
        <v>3265.0459245542729</v>
      </c>
      <c r="F8" s="29"/>
      <c r="G8" s="42" t="s">
        <v>95</v>
      </c>
      <c r="H8" s="43">
        <f>E8/500</f>
        <v>6.5300918491085458</v>
      </c>
      <c r="I8" s="44">
        <f>E7/500</f>
        <v>3.2650459245542729</v>
      </c>
      <c r="J8" s="45"/>
      <c r="K8" s="29">
        <v>16.907</v>
      </c>
      <c r="L8" s="29"/>
      <c r="M8" s="29"/>
      <c r="N8" s="29"/>
      <c r="O8" s="76"/>
      <c r="R8" s="20">
        <v>0.125</v>
      </c>
      <c r="S8" s="21">
        <f t="shared" ref="S8:S21" si="0">R8</f>
        <v>0.125</v>
      </c>
    </row>
    <row r="9" spans="1:19" ht="15.75" thickBot="1">
      <c r="A9" s="38" t="s">
        <v>96</v>
      </c>
      <c r="B9" s="39">
        <v>66</v>
      </c>
      <c r="C9" s="29"/>
      <c r="G9" s="40" t="s">
        <v>97</v>
      </c>
      <c r="H9" s="73">
        <f>E8/1400</f>
        <v>2.3321756603959094</v>
      </c>
      <c r="I9" s="74">
        <f>E7/1400</f>
        <v>1.1660878301979547</v>
      </c>
      <c r="J9" s="46"/>
      <c r="K9" s="29">
        <v>47.339599999999997</v>
      </c>
      <c r="L9" s="29"/>
      <c r="M9" s="29"/>
      <c r="N9" s="29"/>
      <c r="R9" s="22">
        <v>0.1875</v>
      </c>
      <c r="S9" s="23">
        <f t="shared" si="0"/>
        <v>0.1875</v>
      </c>
    </row>
    <row r="10" spans="1:19" ht="15.75" thickBot="1">
      <c r="A10" s="47" t="s">
        <v>98</v>
      </c>
      <c r="B10" s="48">
        <v>2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76"/>
      <c r="R10" s="20">
        <v>0.25</v>
      </c>
      <c r="S10" s="24">
        <f t="shared" si="0"/>
        <v>0.25</v>
      </c>
    </row>
    <row r="11" spans="1:19" ht="15.75" thickBot="1">
      <c r="A11" s="72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8"/>
      <c r="R11" s="22">
        <v>0.3125</v>
      </c>
      <c r="S11" s="23">
        <f t="shared" si="0"/>
        <v>0.3125</v>
      </c>
    </row>
    <row r="12" spans="1:19" ht="16.5" customHeight="1">
      <c r="A12" s="105" t="s">
        <v>99</v>
      </c>
      <c r="B12" s="106"/>
      <c r="C12" s="106"/>
      <c r="D12" s="106"/>
      <c r="E12" s="106"/>
      <c r="F12" s="106"/>
      <c r="G12" s="106"/>
      <c r="H12" s="49"/>
      <c r="I12" s="50"/>
      <c r="J12" s="50"/>
      <c r="K12" s="49"/>
      <c r="L12" s="49"/>
      <c r="M12" s="109"/>
      <c r="N12" s="109"/>
      <c r="O12" s="110"/>
      <c r="R12" s="20">
        <v>0.375</v>
      </c>
      <c r="S12" s="21">
        <f t="shared" si="0"/>
        <v>0.375</v>
      </c>
    </row>
    <row r="13" spans="1:19" ht="15" customHeight="1" thickBot="1">
      <c r="A13" s="107"/>
      <c r="B13" s="108"/>
      <c r="C13" s="108"/>
      <c r="D13" s="108"/>
      <c r="E13" s="108"/>
      <c r="F13" s="108"/>
      <c r="G13" s="108"/>
      <c r="H13" s="51"/>
      <c r="I13" s="52"/>
      <c r="J13" s="52"/>
      <c r="K13" s="51"/>
      <c r="L13" s="51"/>
      <c r="M13" s="111"/>
      <c r="N13" s="111"/>
      <c r="O13" s="112"/>
      <c r="R13" s="22">
        <v>0.4375</v>
      </c>
      <c r="S13" s="23">
        <f t="shared" si="0"/>
        <v>0.4375</v>
      </c>
    </row>
    <row r="14" spans="1:19" ht="16.5" customHeight="1" thickBot="1">
      <c r="A14" s="87" t="s">
        <v>100</v>
      </c>
      <c r="B14" s="113" t="s">
        <v>101</v>
      </c>
      <c r="C14" s="113" t="s">
        <v>102</v>
      </c>
      <c r="D14" s="89" t="s">
        <v>2</v>
      </c>
      <c r="E14" s="90"/>
      <c r="F14" s="115"/>
      <c r="G14" s="116" t="s">
        <v>48</v>
      </c>
      <c r="H14" s="116"/>
      <c r="I14" s="89" t="s">
        <v>103</v>
      </c>
      <c r="J14" s="90"/>
      <c r="K14" s="91" t="s">
        <v>104</v>
      </c>
      <c r="L14" s="91"/>
      <c r="M14" s="53" t="s">
        <v>105</v>
      </c>
      <c r="N14" s="54" t="s">
        <v>106</v>
      </c>
      <c r="O14" s="87" t="s">
        <v>90</v>
      </c>
      <c r="R14" s="20">
        <v>0.5</v>
      </c>
      <c r="S14" s="25">
        <f t="shared" si="0"/>
        <v>0.5</v>
      </c>
    </row>
    <row r="15" spans="1:19" ht="16.5" thickBot="1">
      <c r="A15" s="87"/>
      <c r="B15" s="114"/>
      <c r="C15" s="113"/>
      <c r="D15" s="55" t="s">
        <v>18</v>
      </c>
      <c r="E15" s="56" t="s">
        <v>6</v>
      </c>
      <c r="F15" s="57" t="s">
        <v>5</v>
      </c>
      <c r="G15" s="116"/>
      <c r="H15" s="116"/>
      <c r="I15" s="55" t="s">
        <v>107</v>
      </c>
      <c r="J15" s="56" t="s">
        <v>108</v>
      </c>
      <c r="K15" s="56">
        <v>0.3</v>
      </c>
      <c r="L15" s="56" t="s">
        <v>109</v>
      </c>
      <c r="M15" s="56">
        <v>0.65</v>
      </c>
      <c r="N15" s="58" t="s">
        <v>110</v>
      </c>
      <c r="O15" s="87"/>
      <c r="R15" s="22">
        <v>0.5625</v>
      </c>
      <c r="S15" s="23">
        <f t="shared" si="0"/>
        <v>0.5625</v>
      </c>
    </row>
    <row r="16" spans="1:19">
      <c r="A16" s="59"/>
      <c r="B16" s="60"/>
      <c r="C16" s="60"/>
      <c r="D16" s="60"/>
      <c r="E16" s="60"/>
      <c r="F16" s="60"/>
      <c r="G16" s="88"/>
      <c r="H16" s="88"/>
      <c r="I16" s="60">
        <f t="shared" ref="I16:I27" si="1">D16*E16*F16</f>
        <v>0</v>
      </c>
      <c r="J16" s="60">
        <f t="shared" ref="J16:J27" si="2">I16/(12^3)</f>
        <v>0</v>
      </c>
      <c r="K16" s="60">
        <f t="shared" ref="K16:K27" si="3">I16*$K$15</f>
        <v>0</v>
      </c>
      <c r="L16" s="60">
        <f t="shared" ref="L16:L27" si="4">K16*C16</f>
        <v>0</v>
      </c>
      <c r="M16" s="60">
        <f t="shared" ref="M16:M27" si="5">K16*$M$15</f>
        <v>0</v>
      </c>
      <c r="N16" s="60" t="s">
        <v>110</v>
      </c>
      <c r="O16" s="61">
        <f t="shared" ref="O16:O27" si="6">M16*C16</f>
        <v>0</v>
      </c>
      <c r="R16" s="20">
        <v>0.625</v>
      </c>
      <c r="S16" s="21">
        <f t="shared" si="0"/>
        <v>0.625</v>
      </c>
    </row>
    <row r="17" spans="1:19">
      <c r="A17" s="62"/>
      <c r="B17" s="63"/>
      <c r="C17" s="63"/>
      <c r="D17" s="63"/>
      <c r="E17" s="63"/>
      <c r="F17" s="63"/>
      <c r="G17" s="85"/>
      <c r="H17" s="85"/>
      <c r="I17" s="63">
        <f t="shared" si="1"/>
        <v>0</v>
      </c>
      <c r="J17" s="63">
        <f t="shared" si="2"/>
        <v>0</v>
      </c>
      <c r="K17" s="63">
        <f t="shared" si="3"/>
        <v>0</v>
      </c>
      <c r="L17" s="63">
        <f t="shared" si="4"/>
        <v>0</v>
      </c>
      <c r="M17" s="63">
        <f t="shared" si="5"/>
        <v>0</v>
      </c>
      <c r="N17" s="63" t="s">
        <v>110</v>
      </c>
      <c r="O17" s="64">
        <f t="shared" si="6"/>
        <v>0</v>
      </c>
      <c r="R17" s="22">
        <v>0.6875</v>
      </c>
      <c r="S17" s="23">
        <f t="shared" si="0"/>
        <v>0.6875</v>
      </c>
    </row>
    <row r="18" spans="1:19">
      <c r="A18" s="62"/>
      <c r="B18" s="63"/>
      <c r="C18" s="63"/>
      <c r="D18" s="63"/>
      <c r="E18" s="63"/>
      <c r="F18" s="63"/>
      <c r="G18" s="85"/>
      <c r="H18" s="85"/>
      <c r="I18" s="63">
        <f t="shared" si="1"/>
        <v>0</v>
      </c>
      <c r="J18" s="63">
        <f t="shared" si="2"/>
        <v>0</v>
      </c>
      <c r="K18" s="63">
        <f t="shared" si="3"/>
        <v>0</v>
      </c>
      <c r="L18" s="63">
        <f t="shared" si="4"/>
        <v>0</v>
      </c>
      <c r="M18" s="63">
        <f t="shared" si="5"/>
        <v>0</v>
      </c>
      <c r="N18" s="63" t="s">
        <v>110</v>
      </c>
      <c r="O18" s="64">
        <f t="shared" si="6"/>
        <v>0</v>
      </c>
      <c r="R18" s="20">
        <v>0.75</v>
      </c>
      <c r="S18" s="24">
        <f t="shared" si="0"/>
        <v>0.75</v>
      </c>
    </row>
    <row r="19" spans="1:19">
      <c r="A19" s="62"/>
      <c r="B19" s="63"/>
      <c r="C19" s="63"/>
      <c r="D19" s="63"/>
      <c r="E19" s="63"/>
      <c r="F19" s="63"/>
      <c r="G19" s="85"/>
      <c r="H19" s="85"/>
      <c r="I19" s="63">
        <f t="shared" si="1"/>
        <v>0</v>
      </c>
      <c r="J19" s="63">
        <f t="shared" si="2"/>
        <v>0</v>
      </c>
      <c r="K19" s="63">
        <f t="shared" si="3"/>
        <v>0</v>
      </c>
      <c r="L19" s="63">
        <f t="shared" si="4"/>
        <v>0</v>
      </c>
      <c r="M19" s="63">
        <f t="shared" si="5"/>
        <v>0</v>
      </c>
      <c r="N19" s="63" t="s">
        <v>110</v>
      </c>
      <c r="O19" s="64">
        <f t="shared" si="6"/>
        <v>0</v>
      </c>
      <c r="R19" s="22">
        <v>0.8125</v>
      </c>
      <c r="S19" s="23">
        <f t="shared" si="0"/>
        <v>0.8125</v>
      </c>
    </row>
    <row r="20" spans="1:19">
      <c r="A20" s="62"/>
      <c r="B20" s="63"/>
      <c r="C20" s="63"/>
      <c r="D20" s="63"/>
      <c r="E20" s="63"/>
      <c r="F20" s="63"/>
      <c r="G20" s="85"/>
      <c r="H20" s="85"/>
      <c r="I20" s="63">
        <f t="shared" si="1"/>
        <v>0</v>
      </c>
      <c r="J20" s="63">
        <f t="shared" si="2"/>
        <v>0</v>
      </c>
      <c r="K20" s="63">
        <f t="shared" si="3"/>
        <v>0</v>
      </c>
      <c r="L20" s="63">
        <f t="shared" si="4"/>
        <v>0</v>
      </c>
      <c r="M20" s="63">
        <f t="shared" si="5"/>
        <v>0</v>
      </c>
      <c r="N20" s="63" t="s">
        <v>110</v>
      </c>
      <c r="O20" s="64">
        <f t="shared" si="6"/>
        <v>0</v>
      </c>
      <c r="R20" s="20">
        <v>0.875</v>
      </c>
      <c r="S20" s="21">
        <f t="shared" si="0"/>
        <v>0.875</v>
      </c>
    </row>
    <row r="21" spans="1:19" ht="15.75" thickBot="1">
      <c r="A21" s="62"/>
      <c r="B21" s="63"/>
      <c r="C21" s="63"/>
      <c r="D21" s="63"/>
      <c r="E21" s="63"/>
      <c r="F21" s="63"/>
      <c r="G21" s="85"/>
      <c r="H21" s="85"/>
      <c r="I21" s="63">
        <f t="shared" si="1"/>
        <v>0</v>
      </c>
      <c r="J21" s="63">
        <f t="shared" si="2"/>
        <v>0</v>
      </c>
      <c r="K21" s="63">
        <f t="shared" si="3"/>
        <v>0</v>
      </c>
      <c r="L21" s="63">
        <f t="shared" si="4"/>
        <v>0</v>
      </c>
      <c r="M21" s="63">
        <f t="shared" si="5"/>
        <v>0</v>
      </c>
      <c r="N21" s="63" t="s">
        <v>110</v>
      </c>
      <c r="O21" s="64">
        <f t="shared" si="6"/>
        <v>0</v>
      </c>
      <c r="R21" s="26">
        <v>0.9375</v>
      </c>
      <c r="S21" s="27">
        <f t="shared" si="0"/>
        <v>0.9375</v>
      </c>
    </row>
    <row r="22" spans="1:19">
      <c r="A22" s="62"/>
      <c r="B22" s="63"/>
      <c r="C22" s="63"/>
      <c r="D22" s="63"/>
      <c r="E22" s="63"/>
      <c r="F22" s="63"/>
      <c r="G22" s="85"/>
      <c r="H22" s="85"/>
      <c r="I22" s="63">
        <f t="shared" si="1"/>
        <v>0</v>
      </c>
      <c r="J22" s="63">
        <f t="shared" si="2"/>
        <v>0</v>
      </c>
      <c r="K22" s="63">
        <f t="shared" si="3"/>
        <v>0</v>
      </c>
      <c r="L22" s="63">
        <f t="shared" si="4"/>
        <v>0</v>
      </c>
      <c r="M22" s="63">
        <f t="shared" si="5"/>
        <v>0</v>
      </c>
      <c r="N22" s="63" t="s">
        <v>110</v>
      </c>
      <c r="O22" s="64">
        <f t="shared" si="6"/>
        <v>0</v>
      </c>
    </row>
    <row r="23" spans="1:19">
      <c r="A23" s="62"/>
      <c r="B23" s="63"/>
      <c r="C23" s="63"/>
      <c r="D23" s="63"/>
      <c r="E23" s="63"/>
      <c r="F23" s="63"/>
      <c r="G23" s="85"/>
      <c r="H23" s="85"/>
      <c r="I23" s="63">
        <f t="shared" si="1"/>
        <v>0</v>
      </c>
      <c r="J23" s="63">
        <f t="shared" si="2"/>
        <v>0</v>
      </c>
      <c r="K23" s="63">
        <f t="shared" si="3"/>
        <v>0</v>
      </c>
      <c r="L23" s="63">
        <f t="shared" si="4"/>
        <v>0</v>
      </c>
      <c r="M23" s="63">
        <f t="shared" si="5"/>
        <v>0</v>
      </c>
      <c r="N23" s="63" t="s">
        <v>110</v>
      </c>
      <c r="O23" s="64">
        <f t="shared" si="6"/>
        <v>0</v>
      </c>
    </row>
    <row r="24" spans="1:19">
      <c r="A24" s="62"/>
      <c r="B24" s="63"/>
      <c r="C24" s="63"/>
      <c r="D24" s="63"/>
      <c r="E24" s="63"/>
      <c r="F24" s="63"/>
      <c r="G24" s="85"/>
      <c r="H24" s="85"/>
      <c r="I24" s="63">
        <f t="shared" si="1"/>
        <v>0</v>
      </c>
      <c r="J24" s="63">
        <f t="shared" si="2"/>
        <v>0</v>
      </c>
      <c r="K24" s="63">
        <f t="shared" si="3"/>
        <v>0</v>
      </c>
      <c r="L24" s="63">
        <f t="shared" si="4"/>
        <v>0</v>
      </c>
      <c r="M24" s="63">
        <f t="shared" si="5"/>
        <v>0</v>
      </c>
      <c r="N24" s="63" t="s">
        <v>110</v>
      </c>
      <c r="O24" s="64">
        <f t="shared" si="6"/>
        <v>0</v>
      </c>
    </row>
    <row r="25" spans="1:19">
      <c r="A25" s="62"/>
      <c r="B25" s="63"/>
      <c r="C25" s="63"/>
      <c r="D25" s="63"/>
      <c r="E25" s="63"/>
      <c r="F25" s="63"/>
      <c r="G25" s="85"/>
      <c r="H25" s="85"/>
      <c r="I25" s="63">
        <f t="shared" si="1"/>
        <v>0</v>
      </c>
      <c r="J25" s="63">
        <f t="shared" si="2"/>
        <v>0</v>
      </c>
      <c r="K25" s="63">
        <f t="shared" si="3"/>
        <v>0</v>
      </c>
      <c r="L25" s="63">
        <f t="shared" si="4"/>
        <v>0</v>
      </c>
      <c r="M25" s="63">
        <f t="shared" si="5"/>
        <v>0</v>
      </c>
      <c r="N25" s="63" t="s">
        <v>110</v>
      </c>
      <c r="O25" s="64">
        <f t="shared" si="6"/>
        <v>0</v>
      </c>
      <c r="S25" s="71"/>
    </row>
    <row r="26" spans="1:19">
      <c r="A26" s="62"/>
      <c r="B26" s="63"/>
      <c r="C26" s="63"/>
      <c r="D26" s="63"/>
      <c r="E26" s="63"/>
      <c r="F26" s="63"/>
      <c r="G26" s="85"/>
      <c r="H26" s="85"/>
      <c r="I26" s="63">
        <f t="shared" si="1"/>
        <v>0</v>
      </c>
      <c r="J26" s="63">
        <f t="shared" si="2"/>
        <v>0</v>
      </c>
      <c r="K26" s="63">
        <f t="shared" si="3"/>
        <v>0</v>
      </c>
      <c r="L26" s="63">
        <f t="shared" si="4"/>
        <v>0</v>
      </c>
      <c r="M26" s="63">
        <f t="shared" si="5"/>
        <v>0</v>
      </c>
      <c r="N26" s="63" t="s">
        <v>110</v>
      </c>
      <c r="O26" s="64">
        <f t="shared" si="6"/>
        <v>0</v>
      </c>
    </row>
    <row r="27" spans="1:19" ht="15.75" thickBot="1">
      <c r="A27" s="65"/>
      <c r="B27" s="66"/>
      <c r="C27" s="66"/>
      <c r="D27" s="66"/>
      <c r="E27" s="66"/>
      <c r="F27" s="66"/>
      <c r="G27" s="86"/>
      <c r="H27" s="86"/>
      <c r="I27" s="66">
        <f t="shared" si="1"/>
        <v>0</v>
      </c>
      <c r="J27" s="66">
        <f t="shared" si="2"/>
        <v>0</v>
      </c>
      <c r="K27" s="66">
        <f t="shared" si="3"/>
        <v>0</v>
      </c>
      <c r="L27" s="66">
        <f t="shared" si="4"/>
        <v>0</v>
      </c>
      <c r="M27" s="66">
        <f t="shared" si="5"/>
        <v>0</v>
      </c>
      <c r="N27" s="66" t="s">
        <v>110</v>
      </c>
      <c r="O27" s="64">
        <f t="shared" si="6"/>
        <v>0</v>
      </c>
      <c r="S27" s="71"/>
    </row>
    <row r="28" spans="1:19" ht="15.75" thickBot="1">
      <c r="A28" s="29"/>
      <c r="B28" s="29"/>
      <c r="C28" s="29"/>
      <c r="D28" s="29"/>
      <c r="E28" s="29"/>
      <c r="F28" s="29"/>
      <c r="G28" s="84"/>
      <c r="H28" s="84"/>
      <c r="I28" s="29"/>
      <c r="J28" s="29"/>
      <c r="K28" s="29"/>
      <c r="L28" s="29"/>
      <c r="M28" s="81" t="s">
        <v>90</v>
      </c>
      <c r="N28" s="82"/>
      <c r="O28" s="67">
        <f>SUM(O16:O27)</f>
        <v>0</v>
      </c>
      <c r="S28" s="71"/>
    </row>
    <row r="29" spans="1:19">
      <c r="A29" s="29"/>
      <c r="B29" s="29"/>
      <c r="C29" s="29"/>
      <c r="D29" s="29"/>
      <c r="E29" s="29"/>
      <c r="F29" s="29"/>
      <c r="G29" s="84"/>
      <c r="H29" s="84"/>
      <c r="I29" s="29"/>
      <c r="J29" s="29"/>
      <c r="K29" s="29"/>
      <c r="L29" s="29"/>
      <c r="M29" s="29"/>
      <c r="N29" s="29"/>
      <c r="O29" s="68"/>
    </row>
    <row r="30" spans="1:19">
      <c r="A30" s="29"/>
      <c r="B30" s="29"/>
      <c r="C30" s="29"/>
      <c r="D30" s="29"/>
      <c r="E30" s="29"/>
      <c r="F30" s="29"/>
      <c r="G30" s="84"/>
      <c r="H30" s="84"/>
      <c r="I30" s="29"/>
      <c r="J30" s="29"/>
      <c r="K30" s="29"/>
      <c r="L30" s="69"/>
      <c r="M30" s="29"/>
      <c r="N30" s="29"/>
      <c r="O30" s="68"/>
    </row>
    <row r="35" spans="1:15">
      <c r="A35" s="28" t="s">
        <v>111</v>
      </c>
      <c r="B35" s="29"/>
      <c r="C35" s="29"/>
      <c r="D35" s="29"/>
      <c r="E35" s="29"/>
      <c r="F35" s="29"/>
      <c r="G35" s="29"/>
      <c r="H35" s="29"/>
      <c r="I35" s="29"/>
      <c r="J35" s="29"/>
      <c r="K35" s="83" t="s">
        <v>104</v>
      </c>
      <c r="L35" s="69"/>
      <c r="M35" s="29"/>
      <c r="N35" s="29"/>
      <c r="O35" s="69"/>
    </row>
    <row r="36" spans="1:15">
      <c r="A36" s="83" t="s">
        <v>100</v>
      </c>
      <c r="B36" s="29"/>
      <c r="C36" s="29"/>
      <c r="D36" s="84" t="s">
        <v>2</v>
      </c>
      <c r="E36" s="84"/>
      <c r="F36" s="84"/>
      <c r="G36" s="29"/>
      <c r="H36" s="29" t="s">
        <v>112</v>
      </c>
      <c r="I36" s="84"/>
      <c r="J36" s="84"/>
      <c r="K36" s="83"/>
      <c r="L36" s="69"/>
      <c r="M36" s="29" t="s">
        <v>110</v>
      </c>
      <c r="N36" s="29"/>
      <c r="O36" s="83" t="s">
        <v>113</v>
      </c>
    </row>
    <row r="37" spans="1:15">
      <c r="A37" s="83"/>
      <c r="B37" s="29" t="s">
        <v>101</v>
      </c>
      <c r="C37" s="29" t="s">
        <v>102</v>
      </c>
      <c r="D37" s="29" t="s">
        <v>114</v>
      </c>
      <c r="E37" s="29" t="s">
        <v>18</v>
      </c>
      <c r="F37" s="29" t="s">
        <v>5</v>
      </c>
      <c r="G37" s="29"/>
      <c r="H37" s="29" t="s">
        <v>115</v>
      </c>
      <c r="I37" s="29" t="s">
        <v>107</v>
      </c>
      <c r="J37" s="29" t="s">
        <v>108</v>
      </c>
      <c r="K37" s="29">
        <v>0.28399999999999997</v>
      </c>
      <c r="L37" s="29"/>
      <c r="M37" s="70">
        <f>M15</f>
        <v>0.65</v>
      </c>
      <c r="N37" s="70"/>
      <c r="O37" s="83"/>
    </row>
    <row r="38" spans="1:15">
      <c r="A38" s="29"/>
      <c r="B38" s="29"/>
      <c r="C38" s="29">
        <v>1</v>
      </c>
      <c r="D38" s="29">
        <v>4.5</v>
      </c>
      <c r="E38" s="29">
        <v>12</v>
      </c>
      <c r="F38" s="29">
        <v>0.67400000000000004</v>
      </c>
      <c r="G38" s="29"/>
      <c r="H38" s="29"/>
      <c r="I38" s="29">
        <f>(3.14159*(D38^2/4)-3.14159*((D38-2*F38)^2/4))*E38</f>
        <v>97.215522373919995</v>
      </c>
      <c r="J38" s="29"/>
      <c r="K38" s="29">
        <f>I38*$K$37</f>
        <v>27.609208354193274</v>
      </c>
      <c r="L38" s="29"/>
      <c r="M38" s="29">
        <f>K38*$M$37</f>
        <v>17.94598543022563</v>
      </c>
      <c r="N38" s="29"/>
      <c r="O38" s="68">
        <f>C38*M38</f>
        <v>17.94598543022563</v>
      </c>
    </row>
    <row r="39" spans="1:15">
      <c r="A39" s="29"/>
      <c r="B39" s="29"/>
      <c r="C39" s="29"/>
      <c r="D39" s="29"/>
      <c r="E39" s="29"/>
      <c r="F39" s="29"/>
      <c r="G39" s="29"/>
      <c r="H39" s="29"/>
      <c r="I39" s="29">
        <f t="shared" ref="I39:I46" si="7">(3.14159*(D39^2/4)-3.14159*((D39-2*F39)^2/4))*E39</f>
        <v>0</v>
      </c>
      <c r="J39" s="29"/>
      <c r="K39" s="29">
        <f t="shared" ref="K39:K46" si="8">I39*$K$37</f>
        <v>0</v>
      </c>
      <c r="L39" s="29"/>
      <c r="M39" s="29">
        <f t="shared" ref="M39:M46" si="9">K39*$M$37</f>
        <v>0</v>
      </c>
      <c r="N39" s="29"/>
      <c r="O39" s="68">
        <f t="shared" ref="O39:O46" si="10">C39*M39</f>
        <v>0</v>
      </c>
    </row>
    <row r="40" spans="1:15">
      <c r="A40" s="29"/>
      <c r="B40" s="29"/>
      <c r="C40" s="29"/>
      <c r="D40" s="29"/>
      <c r="E40" s="29"/>
      <c r="F40" s="29"/>
      <c r="G40" s="29"/>
      <c r="H40" s="29"/>
      <c r="I40" s="29">
        <f t="shared" si="7"/>
        <v>0</v>
      </c>
      <c r="J40" s="29"/>
      <c r="K40" s="29">
        <f t="shared" si="8"/>
        <v>0</v>
      </c>
      <c r="L40" s="29"/>
      <c r="M40" s="29">
        <f t="shared" si="9"/>
        <v>0</v>
      </c>
      <c r="N40" s="29"/>
      <c r="O40" s="68">
        <f t="shared" si="10"/>
        <v>0</v>
      </c>
    </row>
    <row r="41" spans="1:15">
      <c r="A41" s="29"/>
      <c r="B41" s="29"/>
      <c r="C41" s="29"/>
      <c r="D41" s="29"/>
      <c r="E41" s="29"/>
      <c r="F41" s="29"/>
      <c r="G41" s="29"/>
      <c r="H41" s="29"/>
      <c r="I41" s="29">
        <f t="shared" si="7"/>
        <v>0</v>
      </c>
      <c r="J41" s="29"/>
      <c r="K41" s="29">
        <f t="shared" si="8"/>
        <v>0</v>
      </c>
      <c r="L41" s="29"/>
      <c r="M41" s="29">
        <f t="shared" si="9"/>
        <v>0</v>
      </c>
      <c r="N41" s="29"/>
      <c r="O41" s="68">
        <f t="shared" si="10"/>
        <v>0</v>
      </c>
    </row>
    <row r="42" spans="1:15">
      <c r="A42" s="29"/>
      <c r="B42" s="29"/>
      <c r="C42" s="29"/>
      <c r="D42" s="29"/>
      <c r="E42" s="29"/>
      <c r="F42" s="29"/>
      <c r="G42" s="29"/>
      <c r="H42" s="29"/>
      <c r="I42" s="29">
        <f t="shared" si="7"/>
        <v>0</v>
      </c>
      <c r="J42" s="29"/>
      <c r="K42" s="29">
        <f t="shared" si="8"/>
        <v>0</v>
      </c>
      <c r="L42" s="29"/>
      <c r="M42" s="29">
        <f t="shared" si="9"/>
        <v>0</v>
      </c>
      <c r="N42" s="29"/>
      <c r="O42" s="68">
        <f t="shared" si="10"/>
        <v>0</v>
      </c>
    </row>
    <row r="43" spans="1:15">
      <c r="A43" s="29"/>
      <c r="B43" s="29"/>
      <c r="C43" s="29"/>
      <c r="D43" s="29"/>
      <c r="E43" s="29"/>
      <c r="F43" s="29"/>
      <c r="G43" s="29"/>
      <c r="H43" s="29"/>
      <c r="I43" s="29">
        <f t="shared" si="7"/>
        <v>0</v>
      </c>
      <c r="J43" s="29"/>
      <c r="K43" s="29">
        <f t="shared" si="8"/>
        <v>0</v>
      </c>
      <c r="L43" s="29"/>
      <c r="M43" s="29">
        <f t="shared" si="9"/>
        <v>0</v>
      </c>
      <c r="N43" s="29"/>
      <c r="O43" s="68">
        <f t="shared" si="10"/>
        <v>0</v>
      </c>
    </row>
    <row r="44" spans="1:15">
      <c r="A44" s="29"/>
      <c r="B44" s="29"/>
      <c r="C44" s="29"/>
      <c r="D44" s="29"/>
      <c r="E44" s="29"/>
      <c r="F44" s="29"/>
      <c r="G44" s="29"/>
      <c r="H44" s="29"/>
      <c r="I44" s="29">
        <f t="shared" si="7"/>
        <v>0</v>
      </c>
      <c r="J44" s="29"/>
      <c r="K44" s="29">
        <f t="shared" si="8"/>
        <v>0</v>
      </c>
      <c r="L44" s="29"/>
      <c r="M44" s="29">
        <f t="shared" si="9"/>
        <v>0</v>
      </c>
      <c r="N44" s="29"/>
      <c r="O44" s="68">
        <f t="shared" si="10"/>
        <v>0</v>
      </c>
    </row>
    <row r="45" spans="1:15">
      <c r="A45" s="29"/>
      <c r="B45" s="29"/>
      <c r="C45" s="29"/>
      <c r="D45" s="29"/>
      <c r="E45" s="29"/>
      <c r="F45" s="29"/>
      <c r="G45" s="29"/>
      <c r="H45" s="29"/>
      <c r="I45" s="29">
        <f t="shared" si="7"/>
        <v>0</v>
      </c>
      <c r="J45" s="29"/>
      <c r="K45" s="29">
        <f t="shared" si="8"/>
        <v>0</v>
      </c>
      <c r="L45" s="29"/>
      <c r="M45" s="29">
        <f t="shared" si="9"/>
        <v>0</v>
      </c>
      <c r="N45" s="29"/>
      <c r="O45" s="68">
        <f t="shared" si="10"/>
        <v>0</v>
      </c>
    </row>
    <row r="46" spans="1:15">
      <c r="A46" s="29"/>
      <c r="B46" s="29"/>
      <c r="C46" s="29"/>
      <c r="D46" s="29"/>
      <c r="E46" s="29"/>
      <c r="F46" s="29"/>
      <c r="G46" s="29"/>
      <c r="H46" s="29"/>
      <c r="I46" s="29">
        <f t="shared" si="7"/>
        <v>0</v>
      </c>
      <c r="J46" s="29"/>
      <c r="K46" s="29">
        <f t="shared" si="8"/>
        <v>0</v>
      </c>
      <c r="L46" s="29"/>
      <c r="M46" s="29">
        <f t="shared" si="9"/>
        <v>0</v>
      </c>
      <c r="N46" s="29"/>
      <c r="O46" s="68">
        <f t="shared" si="10"/>
        <v>0</v>
      </c>
    </row>
    <row r="49" spans="1:1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83" t="s">
        <v>104</v>
      </c>
      <c r="L49" s="69"/>
      <c r="M49" s="29"/>
      <c r="N49" s="29"/>
      <c r="O49" s="29"/>
    </row>
    <row r="50" spans="1:15">
      <c r="A50" s="28" t="s">
        <v>116</v>
      </c>
      <c r="B50" s="29"/>
      <c r="C50" s="29"/>
      <c r="D50" s="29"/>
      <c r="E50" s="29"/>
      <c r="F50" s="29"/>
      <c r="G50" s="29"/>
      <c r="H50" s="29"/>
      <c r="I50" s="29"/>
      <c r="J50" s="29"/>
      <c r="K50" s="83"/>
      <c r="L50" s="69"/>
      <c r="M50" s="29"/>
      <c r="N50" s="29"/>
      <c r="O50" s="69"/>
    </row>
    <row r="51" spans="1:15">
      <c r="A51" s="83" t="s">
        <v>100</v>
      </c>
      <c r="B51" s="29"/>
      <c r="C51" s="29"/>
      <c r="D51" s="84" t="s">
        <v>2</v>
      </c>
      <c r="E51" s="84"/>
      <c r="F51" s="84"/>
      <c r="G51" s="29"/>
      <c r="H51" s="29" t="s">
        <v>112</v>
      </c>
      <c r="I51" s="84" t="s">
        <v>117</v>
      </c>
      <c r="J51" s="84"/>
      <c r="K51" s="83"/>
      <c r="L51" s="69"/>
      <c r="M51" s="29" t="s">
        <v>110</v>
      </c>
      <c r="N51" s="29"/>
      <c r="O51" s="83" t="s">
        <v>113</v>
      </c>
    </row>
    <row r="52" spans="1:15">
      <c r="A52" s="83"/>
      <c r="B52" s="29" t="s">
        <v>101</v>
      </c>
      <c r="C52" s="29" t="s">
        <v>102</v>
      </c>
      <c r="D52" s="29" t="s">
        <v>18</v>
      </c>
      <c r="E52" s="29" t="s">
        <v>6</v>
      </c>
      <c r="F52" s="29" t="s">
        <v>18</v>
      </c>
      <c r="G52" s="29" t="s">
        <v>5</v>
      </c>
      <c r="H52" s="29" t="s">
        <v>115</v>
      </c>
      <c r="I52" s="29" t="s">
        <v>107</v>
      </c>
      <c r="J52" s="29" t="s">
        <v>108</v>
      </c>
      <c r="K52" s="29">
        <v>0.28399999999999997</v>
      </c>
      <c r="L52" s="29"/>
      <c r="M52" s="70"/>
      <c r="N52" s="70"/>
      <c r="O52" s="83"/>
    </row>
    <row r="53" spans="1:15">
      <c r="A53" s="29"/>
      <c r="B53" s="29"/>
      <c r="C53" s="29"/>
      <c r="D53" s="29"/>
      <c r="E53" s="29"/>
      <c r="F53" s="29"/>
      <c r="G53" s="29"/>
      <c r="H53" s="29"/>
      <c r="I53" s="29">
        <f>((E53*F53)-((E53-2*G53)*(F53-2*G53)))*D53</f>
        <v>0</v>
      </c>
      <c r="J53" s="29"/>
      <c r="K53" s="29"/>
      <c r="L53" s="29"/>
      <c r="M53" s="29"/>
      <c r="N53" s="29"/>
      <c r="O53" s="29"/>
    </row>
    <row r="54" spans="1:15">
      <c r="A54" s="29"/>
      <c r="B54" s="29"/>
      <c r="C54" s="29"/>
      <c r="D54" s="29"/>
      <c r="E54" s="29"/>
      <c r="F54" s="29"/>
      <c r="G54" s="29"/>
      <c r="H54" s="29"/>
      <c r="I54" s="29">
        <f t="shared" ref="I54:I62" si="11">((E54*F54)-((E54-2*G54)*(F54-2*G54)))*D54</f>
        <v>0</v>
      </c>
      <c r="J54" s="29"/>
      <c r="K54" s="29"/>
      <c r="L54" s="29"/>
      <c r="M54" s="29"/>
      <c r="N54" s="29"/>
      <c r="O54" s="29"/>
    </row>
    <row r="55" spans="1:15">
      <c r="A55" s="29"/>
      <c r="B55" s="29"/>
      <c r="C55" s="29"/>
      <c r="D55" s="29"/>
      <c r="E55" s="29"/>
      <c r="F55" s="29"/>
      <c r="G55" s="29"/>
      <c r="H55" s="29"/>
      <c r="I55" s="29">
        <f t="shared" si="11"/>
        <v>0</v>
      </c>
      <c r="J55" s="29"/>
      <c r="K55" s="29"/>
      <c r="L55" s="29"/>
      <c r="M55" s="29"/>
      <c r="N55" s="29"/>
      <c r="O55" s="29"/>
    </row>
    <row r="56" spans="1:15">
      <c r="I56" s="29">
        <f t="shared" si="11"/>
        <v>0</v>
      </c>
    </row>
    <row r="57" spans="1:15">
      <c r="I57" s="29">
        <f t="shared" si="11"/>
        <v>0</v>
      </c>
    </row>
    <row r="58" spans="1:15">
      <c r="I58" s="29">
        <f t="shared" si="11"/>
        <v>0</v>
      </c>
    </row>
    <row r="59" spans="1:15">
      <c r="I59" s="29">
        <f t="shared" si="11"/>
        <v>0</v>
      </c>
    </row>
    <row r="60" spans="1:15">
      <c r="I60" s="29">
        <f t="shared" si="11"/>
        <v>0</v>
      </c>
    </row>
    <row r="61" spans="1:15">
      <c r="I61" s="29">
        <f t="shared" si="11"/>
        <v>0</v>
      </c>
    </row>
    <row r="62" spans="1:15">
      <c r="I62" s="29">
        <f t="shared" si="11"/>
        <v>0</v>
      </c>
    </row>
  </sheetData>
  <mergeCells count="39">
    <mergeCell ref="A14:A15"/>
    <mergeCell ref="B14:B15"/>
    <mergeCell ref="C14:C15"/>
    <mergeCell ref="D14:F14"/>
    <mergeCell ref="G14:H15"/>
    <mergeCell ref="A1:O4"/>
    <mergeCell ref="A6:B6"/>
    <mergeCell ref="D6:E6"/>
    <mergeCell ref="A12:G13"/>
    <mergeCell ref="M12:O13"/>
    <mergeCell ref="G25:H25"/>
    <mergeCell ref="G26:H26"/>
    <mergeCell ref="G27:H27"/>
    <mergeCell ref="G28:H28"/>
    <mergeCell ref="O14:O15"/>
    <mergeCell ref="G16:H16"/>
    <mergeCell ref="G17:H17"/>
    <mergeCell ref="G18:H18"/>
    <mergeCell ref="G19:H19"/>
    <mergeCell ref="G24:H24"/>
    <mergeCell ref="I14:J14"/>
    <mergeCell ref="K14:L14"/>
    <mergeCell ref="G20:H20"/>
    <mergeCell ref="G21:H21"/>
    <mergeCell ref="G22:H22"/>
    <mergeCell ref="G23:H23"/>
    <mergeCell ref="M28:N28"/>
    <mergeCell ref="O51:O52"/>
    <mergeCell ref="A36:A37"/>
    <mergeCell ref="D36:F36"/>
    <mergeCell ref="I36:J36"/>
    <mergeCell ref="K49:K51"/>
    <mergeCell ref="A51:A52"/>
    <mergeCell ref="D51:F51"/>
    <mergeCell ref="I51:J51"/>
    <mergeCell ref="O36:O37"/>
    <mergeCell ref="G29:H29"/>
    <mergeCell ref="G30:H30"/>
    <mergeCell ref="K35:K36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O46"/>
  <sheetViews>
    <sheetView topLeftCell="B1" workbookViewId="0">
      <selection activeCell="I30" sqref="I30"/>
    </sheetView>
  </sheetViews>
  <sheetFormatPr defaultRowHeight="15"/>
  <cols>
    <col min="1" max="1" width="6.42578125" customWidth="1"/>
    <col min="2" max="2" width="30.5703125" customWidth="1"/>
    <col min="3" max="3" width="19.5703125" bestFit="1" customWidth="1"/>
    <col min="4" max="4" width="9.140625" customWidth="1"/>
    <col min="8" max="8" width="13.42578125" bestFit="1" customWidth="1"/>
    <col min="10" max="10" width="40.28515625" bestFit="1" customWidth="1"/>
    <col min="15" max="15" width="14.85546875" bestFit="1" customWidth="1"/>
  </cols>
  <sheetData>
    <row r="1" spans="1:15" ht="21">
      <c r="A1" s="7" t="s">
        <v>30</v>
      </c>
    </row>
    <row r="2" spans="1:15">
      <c r="J2" s="2" t="s">
        <v>45</v>
      </c>
    </row>
    <row r="3" spans="1:15" ht="45.75" thickBot="1">
      <c r="A3" s="6" t="s">
        <v>17</v>
      </c>
      <c r="B3" s="6" t="s">
        <v>9</v>
      </c>
      <c r="C3" s="6" t="s">
        <v>21</v>
      </c>
      <c r="D3" s="9" t="s">
        <v>20</v>
      </c>
      <c r="E3" s="9" t="s">
        <v>14</v>
      </c>
      <c r="F3" s="2"/>
      <c r="G3" s="2"/>
      <c r="J3" s="8" t="s">
        <v>37</v>
      </c>
      <c r="K3" s="8" t="s">
        <v>44</v>
      </c>
    </row>
    <row r="4" spans="1:15">
      <c r="A4" t="s">
        <v>58</v>
      </c>
      <c r="B4" t="s">
        <v>8</v>
      </c>
      <c r="C4" t="s">
        <v>22</v>
      </c>
      <c r="D4" s="10">
        <v>19</v>
      </c>
      <c r="E4">
        <v>1</v>
      </c>
      <c r="J4" s="1">
        <v>6.25E-2</v>
      </c>
      <c r="K4" s="3">
        <v>39829</v>
      </c>
    </row>
    <row r="5" spans="1:15">
      <c r="A5" t="s">
        <v>68</v>
      </c>
      <c r="B5" t="s">
        <v>71</v>
      </c>
      <c r="C5" t="s">
        <v>35</v>
      </c>
      <c r="D5" t="s">
        <v>36</v>
      </c>
      <c r="E5">
        <v>1</v>
      </c>
      <c r="J5" s="1">
        <v>0.125</v>
      </c>
      <c r="K5" s="3">
        <v>39821</v>
      </c>
    </row>
    <row r="6" spans="1:15">
      <c r="A6" t="s">
        <v>50</v>
      </c>
      <c r="B6" t="s">
        <v>72</v>
      </c>
      <c r="C6" t="s">
        <v>51</v>
      </c>
      <c r="D6" s="10">
        <v>53</v>
      </c>
      <c r="E6">
        <v>2</v>
      </c>
      <c r="J6" s="1">
        <v>0.1875</v>
      </c>
      <c r="K6" s="3">
        <v>39888</v>
      </c>
    </row>
    <row r="7" spans="1:15">
      <c r="A7" t="s">
        <v>67</v>
      </c>
      <c r="B7" t="s">
        <v>13</v>
      </c>
      <c r="C7" t="s">
        <v>27</v>
      </c>
      <c r="D7" s="10" t="s">
        <v>28</v>
      </c>
      <c r="E7">
        <v>1</v>
      </c>
      <c r="J7" s="1">
        <v>0.25</v>
      </c>
      <c r="K7" s="3">
        <v>39817</v>
      </c>
    </row>
    <row r="8" spans="1:15">
      <c r="A8" t="s">
        <v>67</v>
      </c>
      <c r="B8" t="s">
        <v>12</v>
      </c>
      <c r="C8" t="s">
        <v>27</v>
      </c>
      <c r="D8" s="10">
        <v>29</v>
      </c>
      <c r="E8">
        <v>1</v>
      </c>
      <c r="J8" s="1">
        <v>0.3125</v>
      </c>
      <c r="K8" s="3">
        <v>39949</v>
      </c>
    </row>
    <row r="9" spans="1:15">
      <c r="A9" t="s">
        <v>55</v>
      </c>
      <c r="B9" t="s">
        <v>0</v>
      </c>
      <c r="C9" t="s">
        <v>24</v>
      </c>
      <c r="D9" s="5" t="s">
        <v>25</v>
      </c>
      <c r="E9">
        <v>1</v>
      </c>
      <c r="J9" s="1">
        <v>0.375</v>
      </c>
      <c r="K9" s="3">
        <v>39880</v>
      </c>
    </row>
    <row r="10" spans="1:15">
      <c r="A10" t="s">
        <v>55</v>
      </c>
      <c r="B10" t="s">
        <v>10</v>
      </c>
      <c r="C10" t="s">
        <v>22</v>
      </c>
      <c r="D10" s="10" t="s">
        <v>26</v>
      </c>
      <c r="E10">
        <v>1</v>
      </c>
      <c r="J10" s="1">
        <v>0.4375</v>
      </c>
      <c r="K10" s="3">
        <v>40010</v>
      </c>
      <c r="O10" t="s">
        <v>123</v>
      </c>
    </row>
    <row r="11" spans="1:15">
      <c r="A11" t="s">
        <v>33</v>
      </c>
      <c r="B11" t="s">
        <v>34</v>
      </c>
      <c r="C11" t="s">
        <v>22</v>
      </c>
      <c r="D11" s="10">
        <v>20</v>
      </c>
      <c r="E11">
        <v>1</v>
      </c>
      <c r="J11" s="1">
        <v>0.5</v>
      </c>
      <c r="K11" s="3">
        <v>39815</v>
      </c>
      <c r="N11" t="s">
        <v>119</v>
      </c>
      <c r="O11">
        <v>3</v>
      </c>
    </row>
    <row r="12" spans="1:15">
      <c r="A12" t="s">
        <v>7</v>
      </c>
      <c r="B12" t="s">
        <v>11</v>
      </c>
      <c r="C12" t="s">
        <v>27</v>
      </c>
      <c r="D12" s="10">
        <v>28</v>
      </c>
      <c r="E12">
        <v>1</v>
      </c>
      <c r="J12" s="1">
        <v>0.5625</v>
      </c>
      <c r="K12" s="3">
        <v>40072</v>
      </c>
      <c r="N12" t="s">
        <v>118</v>
      </c>
    </row>
    <row r="13" spans="1:15">
      <c r="A13" t="s">
        <v>64</v>
      </c>
      <c r="B13" t="s">
        <v>73</v>
      </c>
      <c r="C13" t="s">
        <v>29</v>
      </c>
      <c r="D13" s="10">
        <v>34</v>
      </c>
      <c r="E13">
        <v>1</v>
      </c>
      <c r="J13" s="1">
        <v>0.625</v>
      </c>
      <c r="K13" s="3">
        <v>39941</v>
      </c>
      <c r="N13" t="s">
        <v>120</v>
      </c>
    </row>
    <row r="14" spans="1:15">
      <c r="A14" t="s">
        <v>39</v>
      </c>
      <c r="B14" t="s">
        <v>4</v>
      </c>
      <c r="C14" t="s">
        <v>4</v>
      </c>
      <c r="D14" s="4" t="s">
        <v>23</v>
      </c>
      <c r="E14">
        <v>2</v>
      </c>
      <c r="J14" s="1">
        <v>0.6875</v>
      </c>
      <c r="K14" s="3">
        <v>40133</v>
      </c>
      <c r="N14" t="s">
        <v>121</v>
      </c>
    </row>
    <row r="15" spans="1:15">
      <c r="A15" t="s">
        <v>47</v>
      </c>
      <c r="B15" t="s">
        <v>74</v>
      </c>
      <c r="C15" t="s">
        <v>35</v>
      </c>
      <c r="D15" s="10">
        <v>70</v>
      </c>
      <c r="E15">
        <v>1</v>
      </c>
      <c r="J15" s="1">
        <v>0.75</v>
      </c>
      <c r="K15" s="3">
        <v>39876</v>
      </c>
      <c r="N15" t="s">
        <v>122</v>
      </c>
    </row>
    <row r="16" spans="1:15">
      <c r="A16" t="s">
        <v>79</v>
      </c>
      <c r="B16" t="s">
        <v>78</v>
      </c>
      <c r="C16" t="s">
        <v>27</v>
      </c>
      <c r="D16" s="10">
        <v>32</v>
      </c>
      <c r="E16">
        <v>1</v>
      </c>
      <c r="J16" s="1">
        <v>0.875</v>
      </c>
      <c r="K16" s="3">
        <v>40002</v>
      </c>
    </row>
    <row r="17" spans="1:5">
      <c r="A17" t="s">
        <v>81</v>
      </c>
      <c r="B17" t="s">
        <v>80</v>
      </c>
      <c r="C17" t="s">
        <v>35</v>
      </c>
      <c r="D17" s="10">
        <v>66</v>
      </c>
      <c r="E17">
        <v>1</v>
      </c>
    </row>
    <row r="18" spans="1:5">
      <c r="A18" t="s">
        <v>3</v>
      </c>
      <c r="B18" t="s">
        <v>1</v>
      </c>
      <c r="C18" t="s">
        <v>22</v>
      </c>
      <c r="D18" s="4" t="s">
        <v>19</v>
      </c>
      <c r="E18">
        <v>1</v>
      </c>
    </row>
    <row r="19" spans="1:5">
      <c r="A19" t="s">
        <v>61</v>
      </c>
      <c r="B19" t="s">
        <v>15</v>
      </c>
      <c r="C19" t="s">
        <v>29</v>
      </c>
      <c r="D19" s="10">
        <v>35</v>
      </c>
      <c r="E19">
        <v>1</v>
      </c>
    </row>
    <row r="20" spans="1:5">
      <c r="A20" t="s">
        <v>59</v>
      </c>
      <c r="B20" t="s">
        <v>16</v>
      </c>
      <c r="C20" t="s">
        <v>29</v>
      </c>
      <c r="D20" s="10">
        <v>35</v>
      </c>
      <c r="E20">
        <v>1</v>
      </c>
    </row>
    <row r="21" spans="1:5">
      <c r="A21" t="s">
        <v>53</v>
      </c>
      <c r="B21" t="s">
        <v>75</v>
      </c>
      <c r="C21" t="s">
        <v>54</v>
      </c>
      <c r="D21" t="s">
        <v>54</v>
      </c>
      <c r="E21">
        <v>1</v>
      </c>
    </row>
    <row r="23" spans="1:5" ht="15.75" thickBot="1">
      <c r="A23" s="6" t="s">
        <v>17</v>
      </c>
      <c r="B23" s="6" t="s">
        <v>31</v>
      </c>
      <c r="D23" s="8" t="s">
        <v>37</v>
      </c>
      <c r="E23" s="8" t="s">
        <v>38</v>
      </c>
    </row>
    <row r="24" spans="1:5">
      <c r="A24" t="s">
        <v>58</v>
      </c>
      <c r="B24" t="s">
        <v>57</v>
      </c>
      <c r="D24" s="1">
        <v>6.25E-2</v>
      </c>
      <c r="E24" s="13">
        <f>D24</f>
        <v>6.25E-2</v>
      </c>
    </row>
    <row r="25" spans="1:5">
      <c r="A25" t="s">
        <v>68</v>
      </c>
      <c r="B25" t="s">
        <v>69</v>
      </c>
      <c r="D25" s="1">
        <v>0.125</v>
      </c>
      <c r="E25" s="12">
        <f t="shared" ref="E25:E39" si="0">D25</f>
        <v>0.125</v>
      </c>
    </row>
    <row r="26" spans="1:5">
      <c r="A26" t="s">
        <v>50</v>
      </c>
      <c r="B26" t="s">
        <v>52</v>
      </c>
      <c r="D26" s="1">
        <v>0.1875</v>
      </c>
      <c r="E26" s="13">
        <f t="shared" si="0"/>
        <v>0.1875</v>
      </c>
    </row>
    <row r="27" spans="1:5">
      <c r="A27" t="s">
        <v>67</v>
      </c>
      <c r="B27" t="s">
        <v>66</v>
      </c>
      <c r="D27" s="1">
        <v>0.25</v>
      </c>
      <c r="E27" s="11">
        <f t="shared" si="0"/>
        <v>0.25</v>
      </c>
    </row>
    <row r="28" spans="1:5">
      <c r="A28" t="s">
        <v>55</v>
      </c>
      <c r="B28" t="s">
        <v>56</v>
      </c>
      <c r="D28" s="1">
        <v>0.3125</v>
      </c>
      <c r="E28" s="13">
        <f t="shared" si="0"/>
        <v>0.3125</v>
      </c>
    </row>
    <row r="29" spans="1:5">
      <c r="A29" t="s">
        <v>33</v>
      </c>
      <c r="B29" t="s">
        <v>70</v>
      </c>
      <c r="D29" s="1">
        <v>0.375</v>
      </c>
      <c r="E29" s="12">
        <f t="shared" si="0"/>
        <v>0.375</v>
      </c>
    </row>
    <row r="30" spans="1:5">
      <c r="A30" t="s">
        <v>7</v>
      </c>
      <c r="B30" t="s">
        <v>63</v>
      </c>
      <c r="D30" s="1">
        <v>0.4375</v>
      </c>
      <c r="E30" s="13">
        <f t="shared" si="0"/>
        <v>0.4375</v>
      </c>
    </row>
    <row r="31" spans="1:5">
      <c r="A31" t="s">
        <v>64</v>
      </c>
      <c r="B31" t="s">
        <v>65</v>
      </c>
      <c r="D31" s="1">
        <v>0.5</v>
      </c>
      <c r="E31" s="14">
        <f t="shared" si="0"/>
        <v>0.5</v>
      </c>
    </row>
    <row r="32" spans="1:5">
      <c r="A32" t="s">
        <v>39</v>
      </c>
      <c r="B32" t="s">
        <v>40</v>
      </c>
      <c r="D32" s="1">
        <v>0.5625</v>
      </c>
      <c r="E32" s="13">
        <f t="shared" si="0"/>
        <v>0.5625</v>
      </c>
    </row>
    <row r="33" spans="1:5">
      <c r="A33" t="s">
        <v>47</v>
      </c>
      <c r="B33" t="s">
        <v>49</v>
      </c>
      <c r="D33" s="1">
        <v>0.625</v>
      </c>
      <c r="E33" s="12">
        <f t="shared" si="0"/>
        <v>0.625</v>
      </c>
    </row>
    <row r="34" spans="1:5">
      <c r="A34" t="s">
        <v>79</v>
      </c>
      <c r="B34" t="s">
        <v>83</v>
      </c>
      <c r="D34" s="1">
        <v>0.6875</v>
      </c>
      <c r="E34" s="13">
        <f t="shared" si="0"/>
        <v>0.6875</v>
      </c>
    </row>
    <row r="35" spans="1:5">
      <c r="A35" t="s">
        <v>81</v>
      </c>
      <c r="B35" t="s">
        <v>82</v>
      </c>
      <c r="D35" s="1">
        <v>0.75</v>
      </c>
      <c r="E35" s="11">
        <f t="shared" si="0"/>
        <v>0.75</v>
      </c>
    </row>
    <row r="36" spans="1:5">
      <c r="A36" t="s">
        <v>3</v>
      </c>
      <c r="B36" t="s">
        <v>77</v>
      </c>
      <c r="D36" s="1">
        <v>0.8125</v>
      </c>
      <c r="E36" s="13">
        <f t="shared" si="0"/>
        <v>0.8125</v>
      </c>
    </row>
    <row r="37" spans="1:5">
      <c r="A37" t="s">
        <v>61</v>
      </c>
      <c r="B37" t="s">
        <v>62</v>
      </c>
      <c r="D37" s="1">
        <v>0.875</v>
      </c>
      <c r="E37" s="12">
        <f t="shared" si="0"/>
        <v>0.875</v>
      </c>
    </row>
    <row r="38" spans="1:5">
      <c r="A38" t="s">
        <v>59</v>
      </c>
      <c r="B38" t="s">
        <v>60</v>
      </c>
      <c r="D38" s="1">
        <v>0.9375</v>
      </c>
      <c r="E38" s="13">
        <f t="shared" si="0"/>
        <v>0.9375</v>
      </c>
    </row>
    <row r="39" spans="1:5">
      <c r="A39" t="s">
        <v>53</v>
      </c>
      <c r="B39" t="s">
        <v>53</v>
      </c>
      <c r="D39" s="1">
        <v>1</v>
      </c>
      <c r="E39" s="15">
        <f t="shared" si="0"/>
        <v>1</v>
      </c>
    </row>
    <row r="42" spans="1:5" ht="15.75" thickBot="1">
      <c r="A42" s="6" t="s">
        <v>32</v>
      </c>
      <c r="B42" s="6"/>
      <c r="C42" s="6"/>
      <c r="D42" s="6"/>
    </row>
    <row r="43" spans="1:5">
      <c r="B43" t="s">
        <v>41</v>
      </c>
    </row>
    <row r="44" spans="1:5">
      <c r="B44" t="s">
        <v>42</v>
      </c>
    </row>
    <row r="45" spans="1:5">
      <c r="B45" t="s">
        <v>43</v>
      </c>
    </row>
    <row r="46" spans="1:5">
      <c r="B46" t="s">
        <v>76</v>
      </c>
    </row>
  </sheetData>
  <sortState xmlns:xlrd2="http://schemas.microsoft.com/office/spreadsheetml/2017/richdata2" ref="A24:B36">
    <sortCondition ref="A24:A36"/>
  </sortState>
  <printOptions horizontalCentered="1"/>
  <pageMargins left="0.7" right="0.7" top="0.5" bottom="0.5" header="0.3" footer="0.3"/>
  <pageSetup orientation="portrait" verticalDpi="1200" r:id="rId1"/>
  <headerFooter>
    <oddFooter>&amp;L&amp;F&amp;C&amp;D &amp;T&amp;R&amp;P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ABDC35CE2A942ADF410B02B91C56E" ma:contentTypeVersion="15" ma:contentTypeDescription="Create a new document." ma:contentTypeScope="" ma:versionID="ce713835994b0f38f5e65303fb9b6736">
  <xsd:schema xmlns:xsd="http://www.w3.org/2001/XMLSchema" xmlns:xs="http://www.w3.org/2001/XMLSchema" xmlns:p="http://schemas.microsoft.com/office/2006/metadata/properties" xmlns:ns2="68df949a-a4fc-4443-b6e7-502ee6573ca2" xmlns:ns3="b4b5ec0a-3fa2-4bc9-88fb-363e2c87dbb0" targetNamespace="http://schemas.microsoft.com/office/2006/metadata/properties" ma:root="true" ma:fieldsID="1f8468dc0fc701f9bd71a890d2e685b1" ns2:_="" ns3:_="">
    <xsd:import namespace="68df949a-a4fc-4443-b6e7-502ee6573ca2"/>
    <xsd:import namespace="b4b5ec0a-3fa2-4bc9-88fb-363e2c87db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df949a-a4fc-4443-b6e7-502ee6573c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f42fa30-0674-4170-b6de-a7c509dd7c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5ec0a-3fa2-4bc9-88fb-363e2c87dbb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77bd42-e4a2-47f3-ba7e-f9147fef695b}" ma:internalName="TaxCatchAll" ma:showField="CatchAllData" ma:web="b4b5ec0a-3fa2-4bc9-88fb-363e2c87d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8df949a-a4fc-4443-b6e7-502ee6573ca2">
      <Terms xmlns="http://schemas.microsoft.com/office/infopath/2007/PartnerControls"/>
    </lcf76f155ced4ddcb4097134ff3c332f>
    <TaxCatchAll xmlns="b4b5ec0a-3fa2-4bc9-88fb-363e2c87dbb0" xsi:nil="true"/>
  </documentManagement>
</p:properties>
</file>

<file path=customXml/itemProps1.xml><?xml version="1.0" encoding="utf-8"?>
<ds:datastoreItem xmlns:ds="http://schemas.openxmlformats.org/officeDocument/2006/customXml" ds:itemID="{93EFE452-0820-4F1E-AEE7-058B562C56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df949a-a4fc-4443-b6e7-502ee6573ca2"/>
    <ds:schemaRef ds:uri="b4b5ec0a-3fa2-4bc9-88fb-363e2c87d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E90603-E71E-47D4-A7A4-9C4351491A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F291F4-A12E-4ABA-AC74-B99C05FD9217}">
  <ds:schemaRefs>
    <ds:schemaRef ds:uri="http://schemas.microsoft.com/office/2006/metadata/properties"/>
    <ds:schemaRef ds:uri="http://schemas.microsoft.com/office/infopath/2007/PartnerControls"/>
    <ds:schemaRef ds:uri="68df949a-a4fc-4443-b6e7-502ee6573ca2"/>
    <ds:schemaRef ds:uri="b4b5ec0a-3fa2-4bc9-88fb-363e2c87dbb0"/>
  </ds:schemaRefs>
</ds:datastoreItem>
</file>

<file path=docMetadata/LabelInfo.xml><?xml version="1.0" encoding="utf-8"?>
<clbl:labelList xmlns:clbl="http://schemas.microsoft.com/office/2020/mipLabelMetadata">
  <clbl:label id="{dcf96c81-c620-4242-a7a1-f807d8afd287}" enabled="0" method="" siteId="{dcf96c81-c620-4242-a7a1-f807d8afd2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Epoxy &amp; Weight Calculator</vt:lpstr>
      <vt:lpstr>Lists</vt:lpstr>
      <vt:lpstr>'Epoxy &amp; Weight Calculator'!Print_Area</vt:lpstr>
      <vt:lpstr>Lists!Print_Area</vt:lpstr>
    </vt:vector>
  </TitlesOfParts>
  <Company>LBCONSTRUCTION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Compton</dc:creator>
  <cp:lastModifiedBy>Vince Stocke</cp:lastModifiedBy>
  <cp:lastPrinted>2024-10-04T13:18:22Z</cp:lastPrinted>
  <dcterms:created xsi:type="dcterms:W3CDTF">2009-12-08T19:51:05Z</dcterms:created>
  <dcterms:modified xsi:type="dcterms:W3CDTF">2025-05-09T20:26:04Z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0x010100EBBABDC35CE2A942ADF410B02B91C56E</vt:lpwstr>
  </property>
  <property fmtid="{D5CDD505-2E9C-101B-9397-08002B2CF9AE}" pid="3" name="Order">
    <vt:r8>2348600</vt:r8>
  </property>
</Properties>
</file>